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75" windowWidth="15255" windowHeight="7170"/>
  </bookViews>
  <sheets>
    <sheet name="Sheet1" sheetId="1" r:id="rId1"/>
  </sheets>
  <externalReferences>
    <externalReference r:id="rId2"/>
  </externalReferences>
  <definedNames>
    <definedName name="Ticker">Sheet1!$C$2</definedName>
  </definedNames>
  <calcPr calcId="145621"/>
</workbook>
</file>

<file path=xl/calcChain.xml><?xml version="1.0" encoding="utf-8"?>
<calcChain xmlns="http://schemas.openxmlformats.org/spreadsheetml/2006/main">
  <c r="D8" i="1" l="1"/>
  <c r="D7" i="1"/>
  <c r="D6" i="1"/>
  <c r="D5" i="1"/>
  <c r="M36" i="1"/>
  <c r="M35" i="1"/>
  <c r="M31" i="1"/>
  <c r="J28" i="1"/>
  <c r="J7" i="1"/>
  <c r="M21" i="1"/>
  <c r="M20" i="1"/>
  <c r="J17" i="1"/>
  <c r="M29" i="1"/>
  <c r="J16" i="1"/>
  <c r="J27" i="1"/>
  <c r="J32" i="1"/>
  <c r="J14" i="1"/>
  <c r="J25" i="1"/>
  <c r="M18" i="1"/>
  <c r="M10" i="1"/>
  <c r="M27" i="1"/>
  <c r="J22" i="1"/>
  <c r="M24" i="1"/>
  <c r="M25" i="1"/>
  <c r="J11" i="1"/>
  <c r="M13" i="1"/>
  <c r="M33" i="1"/>
  <c r="J13" i="1"/>
  <c r="M19" i="1"/>
  <c r="J33" i="1"/>
  <c r="M34" i="1"/>
  <c r="M17" i="1"/>
  <c r="M30" i="1"/>
  <c r="D15" i="1"/>
  <c r="M8" i="1"/>
  <c r="M14" i="1"/>
  <c r="J21" i="1"/>
  <c r="J26" i="1"/>
  <c r="J19" i="1"/>
  <c r="M6" i="1"/>
  <c r="J30" i="1"/>
  <c r="M9" i="1"/>
  <c r="M12" i="1"/>
  <c r="M32" i="1"/>
  <c r="J18" i="1"/>
  <c r="M23" i="1"/>
  <c r="M22" i="1"/>
  <c r="J8" i="1"/>
  <c r="M11" i="1"/>
  <c r="J6" i="1"/>
  <c r="J29" i="1"/>
  <c r="M16" i="1"/>
  <c r="J23" i="1"/>
  <c r="J10" i="1"/>
  <c r="M28" i="1"/>
  <c r="J20" i="1"/>
  <c r="M7" i="1"/>
</calcChain>
</file>

<file path=xl/sharedStrings.xml><?xml version="1.0" encoding="utf-8"?>
<sst xmlns="http://schemas.openxmlformats.org/spreadsheetml/2006/main" count="70" uniqueCount="70">
  <si>
    <t>FINANCIAL HIGHLIGHTS</t>
  </si>
  <si>
    <t>TRADING INFORMATION</t>
  </si>
  <si>
    <t xml:space="preserve">      Fiscal Year Ends:</t>
  </si>
  <si>
    <t xml:space="preserve">      Most Recent Quarter (mrq):</t>
  </si>
  <si>
    <t xml:space="preserve">      Profit Margin (ttm):</t>
  </si>
  <si>
    <t xml:space="preserve">      Operating Margin (ttm):</t>
  </si>
  <si>
    <t xml:space="preserve">   Management Effectiveness</t>
  </si>
  <si>
    <t xml:space="preserve">      Return on Assets (ttm):</t>
  </si>
  <si>
    <t xml:space="preserve">      Return on Equity (ttm):</t>
  </si>
  <si>
    <t xml:space="preserve">   Income Statement</t>
  </si>
  <si>
    <t xml:space="preserve">      Revenue (ttm):</t>
  </si>
  <si>
    <t xml:space="preserve">      Revenue Per Share (ttm):</t>
  </si>
  <si>
    <t xml:space="preserve">      Qtrly Revenue Growth (yoy):</t>
  </si>
  <si>
    <t xml:space="preserve">      Gross Profit (ttm):</t>
  </si>
  <si>
    <t xml:space="preserve">      EBITDA (ttm):</t>
  </si>
  <si>
    <t xml:space="preserve">      Net Income Avl to Common (ttm):</t>
  </si>
  <si>
    <t xml:space="preserve">      Diluted EPS (ttm):</t>
  </si>
  <si>
    <t xml:space="preserve">      Qtrly Earnings Growth (yoy):</t>
  </si>
  <si>
    <t xml:space="preserve">   Balance Sheet</t>
  </si>
  <si>
    <t xml:space="preserve">      Total Cash (mrq):</t>
  </si>
  <si>
    <t xml:space="preserve">      Total Cash Per Share (mrq):</t>
  </si>
  <si>
    <t xml:space="preserve">      Total Debt (mrq):</t>
  </si>
  <si>
    <t xml:space="preserve">      Total Debt/Equity (mrq):</t>
  </si>
  <si>
    <t xml:space="preserve">      Current Ratio (mrq):</t>
  </si>
  <si>
    <t xml:space="preserve">      Book Value Per Share (mrq):</t>
  </si>
  <si>
    <t xml:space="preserve">   Cash Flow Statement</t>
  </si>
  <si>
    <t xml:space="preserve">      Operating Cash Flow (ttm):</t>
  </si>
  <si>
    <t xml:space="preserve">      Levered Free Cash Flow (ttm):</t>
  </si>
  <si>
    <t xml:space="preserve">      Beta:</t>
  </si>
  <si>
    <t xml:space="preserve">      Float:</t>
  </si>
  <si>
    <t xml:space="preserve">   Stock Price History</t>
  </si>
  <si>
    <t xml:space="preserve">   Share Statistics</t>
  </si>
  <si>
    <t xml:space="preserve">   Dividends &amp; Splits</t>
  </si>
  <si>
    <t xml:space="preserve">      52-Week Change:</t>
  </si>
  <si>
    <t xml:space="preserve">      S&amp;P500 52-Week Change:</t>
  </si>
  <si>
    <t xml:space="preserve">      50-Day Moving Average:</t>
  </si>
  <si>
    <t xml:space="preserve">      200-Day Moving Average:</t>
  </si>
  <si>
    <t xml:space="preserve">      Shares Short (prior month):</t>
  </si>
  <si>
    <t xml:space="preserve">      Trailing Annual Dividend Yield:</t>
  </si>
  <si>
    <t xml:space="preserve">      Dividend Date:</t>
  </si>
  <si>
    <t xml:space="preserve">      Last Split Date:</t>
  </si>
  <si>
    <t xml:space="preserve">      Last Split Factor (new per old):</t>
  </si>
  <si>
    <t xml:space="preserve">      Forward Annual Dividend Rate:</t>
  </si>
  <si>
    <t xml:space="preserve">      Forward Annual Dividend Yield:</t>
  </si>
  <si>
    <t xml:space="preserve">      5 Year Average Dividend Yield:</t>
  </si>
  <si>
    <t xml:space="preserve">      Payout Ratio:</t>
  </si>
  <si>
    <t xml:space="preserve">      Ex-Dividend Date:</t>
  </si>
  <si>
    <t xml:space="preserve">      52-Week High:</t>
  </si>
  <si>
    <t xml:space="preserve">      52-Week Low:</t>
  </si>
  <si>
    <t xml:space="preserve">      % Held by Insiders:</t>
  </si>
  <si>
    <t xml:space="preserve">      % Held by Institutions:</t>
  </si>
  <si>
    <t xml:space="preserve">      Shares Short:</t>
  </si>
  <si>
    <t xml:space="preserve">      Short Ratio:</t>
  </si>
  <si>
    <t xml:space="preserve">      Short % of Float:</t>
  </si>
  <si>
    <t xml:space="preserve">      Shares Outstanding:</t>
  </si>
  <si>
    <t xml:space="preserve">      Average Volume (3 month):</t>
  </si>
  <si>
    <t xml:space="preserve">      Average Volume (10 day):</t>
  </si>
  <si>
    <t xml:space="preserve">      Trailing Annual Dividend Rate:</t>
  </si>
  <si>
    <t xml:space="preserve">      Date of 52-Week High:</t>
  </si>
  <si>
    <t xml:space="preserve">      Date of 52-Week Low:</t>
  </si>
  <si>
    <t xml:space="preserve">      Next Earnings Date:</t>
  </si>
  <si>
    <t>Company Name:</t>
  </si>
  <si>
    <t>aapl</t>
  </si>
  <si>
    <t>STOCK STYLE</t>
  </si>
  <si>
    <t>Stock Style, Value</t>
  </si>
  <si>
    <t>Stock Style, Growth</t>
  </si>
  <si>
    <t>Stock Style, Momentum</t>
  </si>
  <si>
    <t>Stock Style, VGM</t>
  </si>
  <si>
    <t>Profitability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</si>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</sst>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6" formatCode="&quot;$&quot;#,##0.00"/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15" fontId="0" fillId="0" borderId="2" xfId="0" applyNumberFormat="1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4" fontId="0" fillId="0" borderId="2" xfId="0" quotePrefix="1" applyNumberFormat="1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F%20Add-In\RCH_Stock_Market_Function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RCHGetElementNumber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36"/>
  <sheetViews>
    <sheetView showGridLines="0" tabSelected="1" workbookViewId="0">
      <selection activeCell="D9" sqref="D9"/>
    </sheetView>
  </sheetViews>
  <sheetFormatPr defaultRowHeight="15" x14ac:dyDescent="0.25"/>
  <cols>
    <col min="1" max="2" width="1.7109375" style="1" customWidth="1"/>
    <col min="3" max="3" width="42.85546875" style="1" bestFit="1" customWidth="1"/>
    <col min="4" max="4" width="11.28515625" style="6" customWidth="1"/>
    <col min="5" max="5" width="15.140625" style="6" customWidth="1"/>
    <col min="6" max="8" width="1.7109375" style="1" customWidth="1"/>
    <col min="9" max="9" width="34.28515625" style="1" customWidth="1"/>
    <col min="10" max="10" width="11.85546875" style="1" bestFit="1" customWidth="1"/>
    <col min="11" max="11" width="1.7109375" style="1" customWidth="1"/>
    <col min="12" max="12" width="34.85546875" style="1" bestFit="1" customWidth="1"/>
    <col min="13" max="13" width="12.140625" style="1" customWidth="1"/>
    <col min="14" max="14" width="2.28515625" style="1" customWidth="1"/>
    <col min="15" max="15" width="9.7109375" style="1" bestFit="1" customWidth="1"/>
    <col min="16" max="16384" width="9.140625" style="1"/>
  </cols>
  <sheetData>
    <row r="1" spans="2:13" ht="15.75" thickBot="1" x14ac:dyDescent="0.3"/>
    <row r="2" spans="2:13" ht="15.75" thickBot="1" x14ac:dyDescent="0.3">
      <c r="C2" s="4" t="s">
        <v>62</v>
      </c>
      <c r="D2" s="7"/>
      <c r="E2" s="7"/>
    </row>
    <row r="3" spans="2:13" x14ac:dyDescent="0.25">
      <c r="E3" s="17"/>
      <c r="F3" s="3"/>
      <c r="G3" s="3"/>
      <c r="H3" s="3"/>
    </row>
    <row r="4" spans="2:13" x14ac:dyDescent="0.25">
      <c r="B4" s="1" t="s">
        <v>63</v>
      </c>
      <c r="D4" s="8"/>
      <c r="E4" s="8"/>
      <c r="G4" s="1" t="s">
        <v>0</v>
      </c>
      <c r="J4" s="6"/>
      <c r="L4" s="1" t="s">
        <v>1</v>
      </c>
      <c r="M4" s="6"/>
    </row>
    <row r="5" spans="2:13" x14ac:dyDescent="0.25">
      <c r="C5" s="1" t="s">
        <v>64</v>
      </c>
      <c r="D5" s="9" t="str">
        <f>[1]!RCHGetElementNumber(Ticker,844)</f>
        <v>More Info</v>
      </c>
      <c r="E5" s="9"/>
      <c r="H5" s="1" t="s">
        <v>69</v>
      </c>
      <c r="J5" s="6"/>
      <c r="L5" s="1" t="s">
        <v>30</v>
      </c>
      <c r="M5" s="6"/>
    </row>
    <row r="6" spans="2:13" x14ac:dyDescent="0.25">
      <c r="C6" s="1" t="s">
        <v>65</v>
      </c>
      <c r="D6" s="9" t="str">
        <f>[1]!RCHGetElementNumber(Ticker,845)</f>
        <v>A</v>
      </c>
      <c r="E6" s="9"/>
      <c r="I6" s="1" t="s">
        <v>2</v>
      </c>
      <c r="J6" s="11" t="str">
        <f>[1]!RCHGetElementNumber(Ticker,950)</f>
        <v>Sep 23, 2022</v>
      </c>
      <c r="L6" s="1" t="s">
        <v>28</v>
      </c>
      <c r="M6" s="13">
        <f>[1]!RCHGetElementNumber(Ticker,972)</f>
        <v>1.3</v>
      </c>
    </row>
    <row r="7" spans="2:13" x14ac:dyDescent="0.25">
      <c r="C7" s="1" t="s">
        <v>66</v>
      </c>
      <c r="D7" s="10" t="str">
        <f>[1]!RCHGetElementNumber(Ticker,846)</f>
        <v>A</v>
      </c>
      <c r="E7" s="10"/>
      <c r="I7" s="1" t="s">
        <v>3</v>
      </c>
      <c r="J7" s="11" t="str">
        <f>[1]!RCHGetElementNumber(Ticker,951)</f>
        <v>Mar 31, 2023</v>
      </c>
      <c r="L7" s="1" t="s">
        <v>33</v>
      </c>
      <c r="M7" s="12">
        <f>[1]!RCHGetElementNumber(Ticker,973)</f>
        <v>0.224</v>
      </c>
    </row>
    <row r="8" spans="2:13" x14ac:dyDescent="0.25">
      <c r="C8" s="1" t="s">
        <v>67</v>
      </c>
      <c r="D8" s="10" t="str">
        <f>[1]!RCHGetElementNumber(Ticker,847)</f>
        <v>A</v>
      </c>
      <c r="E8" s="10"/>
      <c r="I8" s="1" t="s">
        <v>60</v>
      </c>
      <c r="J8" s="11" t="str">
        <f>[1]!RCHGetElementNumber(Ticker,1285)</f>
        <v>Jul 26, 2023- Jul 31, 2023</v>
      </c>
      <c r="L8" s="1" t="s">
        <v>34</v>
      </c>
      <c r="M8" s="12">
        <f>[1]!RCHGetElementNumber(Ticker,974)</f>
        <v>5.4899999999999997E-2</v>
      </c>
    </row>
    <row r="9" spans="2:13" x14ac:dyDescent="0.25">
      <c r="D9" s="10"/>
      <c r="E9" s="10"/>
      <c r="H9" s="1" t="s">
        <v>68</v>
      </c>
      <c r="J9" s="6"/>
      <c r="L9" s="1" t="s">
        <v>47</v>
      </c>
      <c r="M9" s="5">
        <f>[1]!RCHGetElementNumber(Ticker,975)</f>
        <v>176.39</v>
      </c>
    </row>
    <row r="10" spans="2:13" x14ac:dyDescent="0.25">
      <c r="D10" s="10"/>
      <c r="E10" s="10"/>
      <c r="I10" s="1" t="s">
        <v>4</v>
      </c>
      <c r="J10" s="12">
        <f>[1]!RCHGetElementNumber(Ticker,952)</f>
        <v>0.24490000000000001</v>
      </c>
      <c r="L10" s="1" t="s">
        <v>58</v>
      </c>
      <c r="M10" s="14" t="str">
        <f>[1]!RCHGetElementNumber(Ticker,938)</f>
        <v>Obsolete</v>
      </c>
    </row>
    <row r="11" spans="2:13" x14ac:dyDescent="0.25">
      <c r="D11" s="10"/>
      <c r="E11" s="10"/>
      <c r="I11" s="1" t="s">
        <v>5</v>
      </c>
      <c r="J11" s="12">
        <f>[1]!RCHGetElementNumber(Ticker,953)</f>
        <v>0.29160000000000003</v>
      </c>
      <c r="L11" s="1" t="s">
        <v>48</v>
      </c>
      <c r="M11" s="5">
        <f>[1]!RCHGetElementNumber(Ticker,976)</f>
        <v>124.17</v>
      </c>
    </row>
    <row r="12" spans="2:13" x14ac:dyDescent="0.25">
      <c r="D12" s="10"/>
      <c r="E12" s="10"/>
      <c r="I12" s="1" t="s">
        <v>6</v>
      </c>
      <c r="J12" s="6"/>
      <c r="L12" s="1" t="s">
        <v>59</v>
      </c>
      <c r="M12" s="14" t="str">
        <f>[1]!RCHGetElementNumber(Ticker,939)</f>
        <v>Obsolete</v>
      </c>
    </row>
    <row r="13" spans="2:13" x14ac:dyDescent="0.25">
      <c r="D13" s="10"/>
      <c r="E13" s="10"/>
      <c r="I13" s="1" t="s">
        <v>7</v>
      </c>
      <c r="J13" s="12">
        <f>[1]!RCHGetElementNumber(Ticker,954)</f>
        <v>0.2056</v>
      </c>
      <c r="L13" s="1" t="s">
        <v>35</v>
      </c>
      <c r="M13" s="5">
        <f>[1]!RCHGetElementNumber(Ticker,977)</f>
        <v>164.52</v>
      </c>
    </row>
    <row r="14" spans="2:13" x14ac:dyDescent="0.25">
      <c r="I14" s="1" t="s">
        <v>8</v>
      </c>
      <c r="J14" s="12">
        <f>[1]!RCHGetElementNumber(Ticker,955)</f>
        <v>1.456</v>
      </c>
      <c r="L14" s="1" t="s">
        <v>36</v>
      </c>
      <c r="M14" s="5">
        <f>[1]!RCHGetElementNumber(Ticker,978)</f>
        <v>152.13999999999999</v>
      </c>
    </row>
    <row r="15" spans="2:13" x14ac:dyDescent="0.25">
      <c r="C15" s="16" t="s">
        <v>61</v>
      </c>
      <c r="D15" s="15" t="str">
        <f>[1]!RCHGetElementNumber(Ticker,13863)</f>
        <v>Apple Inc.</v>
      </c>
      <c r="E15" s="15"/>
      <c r="I15" s="1" t="s">
        <v>9</v>
      </c>
      <c r="J15" s="6"/>
      <c r="L15" s="1" t="s">
        <v>31</v>
      </c>
      <c r="M15" s="6"/>
    </row>
    <row r="16" spans="2:13" x14ac:dyDescent="0.25">
      <c r="C16" s="16"/>
      <c r="D16" s="15"/>
      <c r="E16" s="15"/>
      <c r="I16" s="1" t="s">
        <v>10</v>
      </c>
      <c r="J16" s="9">
        <f>[1]!RCHGetElementNumber(Ticker,956)</f>
        <v>385100000</v>
      </c>
      <c r="L16" s="1" t="s">
        <v>55</v>
      </c>
      <c r="M16" s="9">
        <f>[1]!RCHGetElementNumber(Ticker,979)</f>
        <v>58220</v>
      </c>
    </row>
    <row r="17" spans="3:13" x14ac:dyDescent="0.25">
      <c r="C17" s="16"/>
      <c r="D17" s="15"/>
      <c r="E17" s="15"/>
      <c r="I17" s="1" t="s">
        <v>11</v>
      </c>
      <c r="J17" s="5">
        <f>[1]!RCHGetElementNumber(Ticker,957)</f>
        <v>24.12</v>
      </c>
      <c r="L17" s="1" t="s">
        <v>56</v>
      </c>
      <c r="M17" s="9">
        <f>[1]!RCHGetElementNumber(Ticker,980)</f>
        <v>50860</v>
      </c>
    </row>
    <row r="18" spans="3:13" x14ac:dyDescent="0.25">
      <c r="C18" s="16"/>
      <c r="D18" s="15"/>
      <c r="E18" s="15"/>
      <c r="I18" s="1" t="s">
        <v>12</v>
      </c>
      <c r="J18" s="12">
        <f>[1]!RCHGetElementNumber(Ticker,958)</f>
        <v>-2.5000000000000001E-2</v>
      </c>
      <c r="L18" s="1" t="s">
        <v>54</v>
      </c>
      <c r="M18" s="9">
        <f>[1]!RCHGetElementNumber(Ticker,981)</f>
        <v>15730000</v>
      </c>
    </row>
    <row r="19" spans="3:13" x14ac:dyDescent="0.25">
      <c r="C19" s="16"/>
      <c r="D19" s="15"/>
      <c r="E19" s="15"/>
      <c r="I19" s="1" t="s">
        <v>13</v>
      </c>
      <c r="J19" s="9">
        <f>[1]!RCHGetElementNumber(Ticker,959)</f>
        <v>170780000</v>
      </c>
      <c r="L19" s="1" t="s">
        <v>29</v>
      </c>
      <c r="M19" s="9">
        <f>[1]!RCHGetElementNumber(Ticker,982)</f>
        <v>15710000</v>
      </c>
    </row>
    <row r="20" spans="3:13" x14ac:dyDescent="0.25">
      <c r="C20" s="16"/>
      <c r="D20" s="15"/>
      <c r="E20" s="15"/>
      <c r="I20" s="1" t="s">
        <v>14</v>
      </c>
      <c r="J20" s="9">
        <f>[1]!RCHGetElementNumber(Ticker,960)</f>
        <v>123790000</v>
      </c>
      <c r="L20" s="1" t="s">
        <v>49</v>
      </c>
      <c r="M20" s="12">
        <f>[1]!RCHGetElementNumber(Ticker,983)</f>
        <v>6.9999999999999999E-4</v>
      </c>
    </row>
    <row r="21" spans="3:13" x14ac:dyDescent="0.25">
      <c r="I21" s="1" t="s">
        <v>15</v>
      </c>
      <c r="J21" s="9">
        <f>[1]!RCHGetElementNumber(Ticker,961)</f>
        <v>94320000</v>
      </c>
      <c r="L21" s="1" t="s">
        <v>50</v>
      </c>
      <c r="M21" s="12">
        <f>[1]!RCHGetElementNumber(Ticker,984)</f>
        <v>0.61229999999999996</v>
      </c>
    </row>
    <row r="22" spans="3:13" x14ac:dyDescent="0.25">
      <c r="I22" s="1" t="s">
        <v>16</v>
      </c>
      <c r="J22" s="5">
        <f>[1]!RCHGetElementNumber(Ticker,962)</f>
        <v>5.9</v>
      </c>
      <c r="L22" s="1" t="s">
        <v>51</v>
      </c>
      <c r="M22" s="9">
        <f>[1]!RCHGetElementNumber(Ticker,985)</f>
        <v>124660</v>
      </c>
    </row>
    <row r="23" spans="3:13" x14ac:dyDescent="0.25">
      <c r="I23" s="1" t="s">
        <v>17</v>
      </c>
      <c r="J23" s="12">
        <f>[1]!RCHGetElementNumber(Ticker,963)</f>
        <v>-3.4000000000000002E-2</v>
      </c>
      <c r="L23" s="1" t="s">
        <v>52</v>
      </c>
      <c r="M23" s="6">
        <f>[1]!RCHGetElementNumber(Ticker,986)</f>
        <v>2.42</v>
      </c>
    </row>
    <row r="24" spans="3:13" x14ac:dyDescent="0.25">
      <c r="I24" s="1" t="s">
        <v>18</v>
      </c>
      <c r="J24" s="6"/>
      <c r="L24" s="1" t="s">
        <v>53</v>
      </c>
      <c r="M24" s="12">
        <f>[1]!RCHGetElementNumber(Ticker,987)</f>
        <v>7.9000000000000008E-3</v>
      </c>
    </row>
    <row r="25" spans="3:13" x14ac:dyDescent="0.25">
      <c r="I25" s="1" t="s">
        <v>19</v>
      </c>
      <c r="J25" s="9">
        <f>[1]!RCHGetElementNumber(Ticker,964)</f>
        <v>55870000</v>
      </c>
      <c r="L25" s="1" t="s">
        <v>37</v>
      </c>
      <c r="M25" s="9">
        <f>[1]!RCHGetElementNumber(Ticker,988)</f>
        <v>111570</v>
      </c>
    </row>
    <row r="26" spans="3:13" x14ac:dyDescent="0.25">
      <c r="I26" s="1" t="s">
        <v>20</v>
      </c>
      <c r="J26" s="5">
        <f>[1]!RCHGetElementNumber(Ticker,965)</f>
        <v>3.55</v>
      </c>
      <c r="L26" s="1" t="s">
        <v>32</v>
      </c>
      <c r="M26" s="6"/>
    </row>
    <row r="27" spans="3:13" x14ac:dyDescent="0.25">
      <c r="I27" s="1" t="s">
        <v>21</v>
      </c>
      <c r="J27" s="9">
        <f>[1]!RCHGetElementNumber(Ticker,966)</f>
        <v>109610000</v>
      </c>
      <c r="L27" s="1" t="s">
        <v>42</v>
      </c>
      <c r="M27" s="5">
        <f>[1]!RCHGetElementNumber(Ticker,4924)</f>
        <v>0.96</v>
      </c>
    </row>
    <row r="28" spans="3:13" x14ac:dyDescent="0.25">
      <c r="I28" s="1" t="s">
        <v>22</v>
      </c>
      <c r="J28" s="10">
        <f>[1]!RCHGetElementNumber(Ticker,967)</f>
        <v>176.35</v>
      </c>
      <c r="L28" s="1" t="s">
        <v>43</v>
      </c>
      <c r="M28" s="12">
        <f>[1]!RCHGetElementNumber(Ticker,4925)</f>
        <v>5.4999999999999997E-3</v>
      </c>
    </row>
    <row r="29" spans="3:13" x14ac:dyDescent="0.25">
      <c r="I29" s="1" t="s">
        <v>23</v>
      </c>
      <c r="J29" s="10">
        <f>[1]!RCHGetElementNumber(Ticker,968)</f>
        <v>0.94</v>
      </c>
      <c r="L29" s="1" t="s">
        <v>57</v>
      </c>
      <c r="M29" s="5">
        <f>[1]!RCHGetElementNumber(Ticker,4926)</f>
        <v>0.92</v>
      </c>
    </row>
    <row r="30" spans="3:13" x14ac:dyDescent="0.25">
      <c r="I30" s="1" t="s">
        <v>24</v>
      </c>
      <c r="J30" s="5">
        <f>[1]!RCHGetElementNumber(Ticker,969)</f>
        <v>3.95</v>
      </c>
      <c r="L30" s="1" t="s">
        <v>38</v>
      </c>
      <c r="M30" s="12">
        <f>[1]!RCHGetElementNumber(Ticker,4927)</f>
        <v>5.3E-3</v>
      </c>
    </row>
    <row r="31" spans="3:13" x14ac:dyDescent="0.25">
      <c r="I31" s="1" t="s">
        <v>25</v>
      </c>
      <c r="J31" s="10"/>
      <c r="L31" s="1" t="s">
        <v>44</v>
      </c>
      <c r="M31" s="12">
        <f>[1]!RCHGetElementNumber(Ticker,4928)</f>
        <v>0.92</v>
      </c>
    </row>
    <row r="32" spans="3:13" x14ac:dyDescent="0.25">
      <c r="I32" s="1" t="s">
        <v>26</v>
      </c>
      <c r="J32" s="9">
        <f>[1]!RCHGetElementNumber(Ticker,970)</f>
        <v>109580000</v>
      </c>
      <c r="L32" s="1" t="s">
        <v>45</v>
      </c>
      <c r="M32" s="12">
        <f>[1]!RCHGetElementNumber(Ticker,4929)</f>
        <v>0.15590000000000001</v>
      </c>
    </row>
    <row r="33" spans="9:13" x14ac:dyDescent="0.25">
      <c r="I33" s="1" t="s">
        <v>27</v>
      </c>
      <c r="J33" s="9">
        <f>[1]!RCHGetElementNumber(Ticker,971)</f>
        <v>83800000</v>
      </c>
      <c r="L33" s="1" t="s">
        <v>39</v>
      </c>
      <c r="M33" s="11" t="str">
        <f>[1]!RCHGetElementNumber(Ticker,991)</f>
        <v>May 17, 2023</v>
      </c>
    </row>
    <row r="34" spans="9:13" x14ac:dyDescent="0.25">
      <c r="J34" s="2"/>
      <c r="L34" s="1" t="s">
        <v>46</v>
      </c>
      <c r="M34" s="11" t="str">
        <f>[1]!RCHGetElementNumber(Ticker,992)</f>
        <v>May 11, 2023</v>
      </c>
    </row>
    <row r="35" spans="9:13" x14ac:dyDescent="0.25">
      <c r="L35" s="1" t="s">
        <v>41</v>
      </c>
      <c r="M35" s="11" t="str">
        <f>[1]!RCHGetElementNumber(Ticker,993)</f>
        <v>4:1</v>
      </c>
    </row>
    <row r="36" spans="9:13" x14ac:dyDescent="0.25">
      <c r="L36" s="1" t="s">
        <v>40</v>
      </c>
      <c r="M36" s="11" t="str">
        <f>[1]!RCHGetElementNumber(Ticker,940)</f>
        <v>Aug 30, 2020</v>
      </c>
    </row>
  </sheetData>
  <pageMargins left="0" right="0" top="0" bottom="0" header="0" footer="0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Ticker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pryorm</cp:lastModifiedBy>
  <cp:lastPrinted>2008-12-14T05:27:58Z</cp:lastPrinted>
  <dcterms:created xsi:type="dcterms:W3CDTF">2008-12-14T05:23:42Z</dcterms:created>
  <dcterms:modified xsi:type="dcterms:W3CDTF">2023-05-21T17:52:59Z</dcterms:modified>
</cp:coreProperties>
</file>