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5255" windowHeight="7170" activeTab="0"/>
  </bookViews>
  <sheets>
    <sheet name="Sheet1" sheetId="1" r:id="rId1"/>
  </sheets>
  <externalReferences>
    <externalReference r:id="rId4"/>
    <externalReference r:id="rId5"/>
  </externalReferences>
  <definedNames>
    <definedName name="Ticker">'Sheet1'!$B$2</definedName>
  </definedNames>
  <calcPr fullCalcOnLoad="1"/>
</workbook>
</file>

<file path=xl/sharedStrings.xml><?xml version="1.0" encoding="utf-8"?>
<sst xmlns="http://schemas.openxmlformats.org/spreadsheetml/2006/main" count="80" uniqueCount="80">
  <si>
    <t>VALUATION MEASURES</t>
  </si>
  <si>
    <t>FINANCIAL HIGHLIGHTS</t>
  </si>
  <si>
    <t>TRADING INFORMATION</t>
  </si>
  <si>
    <t xml:space="preserve">   Market Cap (intraday):</t>
  </si>
  <si>
    <t xml:space="preserve">   Enterprise Value:</t>
  </si>
  <si>
    <t xml:space="preserve">   Trailing P/E (ttm, intraday):</t>
  </si>
  <si>
    <t xml:space="preserve">   Forward P/E:</t>
  </si>
  <si>
    <t xml:space="preserve">   PEG Ratio (5 yr expected):</t>
  </si>
  <si>
    <t xml:space="preserve">   Price/Sales (ttm):</t>
  </si>
  <si>
    <t xml:space="preserve">   Price/Book (mrq):</t>
  </si>
  <si>
    <t xml:space="preserve">   Enterprise Value/Revenue (ttm):</t>
  </si>
  <si>
    <t xml:space="preserve">   Enterprise Value/EBITDA (ttm):</t>
  </si>
  <si>
    <t xml:space="preserve">   Fiscal Year</t>
  </si>
  <si>
    <t xml:space="preserve">      Fiscal Year Ends:</t>
  </si>
  <si>
    <t xml:space="preserve">      Most Recent Quarter (mrq):</t>
  </si>
  <si>
    <t xml:space="preserve">   Profitability</t>
  </si>
  <si>
    <t xml:space="preserve">      Profit Margin (ttm):</t>
  </si>
  <si>
    <t xml:space="preserve">      Operating Margin (ttm):</t>
  </si>
  <si>
    <t xml:space="preserve">   Management Effectiveness</t>
  </si>
  <si>
    <t xml:space="preserve">      Return on Assets (ttm):</t>
  </si>
  <si>
    <t xml:space="preserve">      Return on Equity (ttm):</t>
  </si>
  <si>
    <t xml:space="preserve">   Income Statement</t>
  </si>
  <si>
    <t xml:space="preserve">      Revenue (ttm):</t>
  </si>
  <si>
    <t xml:space="preserve">      Revenue Per Share (ttm):</t>
  </si>
  <si>
    <t xml:space="preserve">      Qtrly Revenue Growth (yoy):</t>
  </si>
  <si>
    <t xml:space="preserve">      Gross Profit (ttm):</t>
  </si>
  <si>
    <t xml:space="preserve">      EBITDA (ttm):</t>
  </si>
  <si>
    <t xml:space="preserve">      Net Income Avl to Common (ttm):</t>
  </si>
  <si>
    <t xml:space="preserve">      Diluted EPS (ttm):</t>
  </si>
  <si>
    <t xml:space="preserve">      Qtrly Earnings Growth (yoy):</t>
  </si>
  <si>
    <t xml:space="preserve">   Balance Sheet</t>
  </si>
  <si>
    <t xml:space="preserve">      Total Cash (mrq):</t>
  </si>
  <si>
    <t xml:space="preserve">      Total Cash Per Share (mrq):</t>
  </si>
  <si>
    <t xml:space="preserve">      Total Debt (mrq):</t>
  </si>
  <si>
    <t xml:space="preserve">      Total Debt/Equity (mrq):</t>
  </si>
  <si>
    <t xml:space="preserve">      Current Ratio (mrq):</t>
  </si>
  <si>
    <t xml:space="preserve">      Book Value Per Share (mrq):</t>
  </si>
  <si>
    <t xml:space="preserve">   Cash Flow Statement</t>
  </si>
  <si>
    <t xml:space="preserve">      Operating Cash Flow (ttm):</t>
  </si>
  <si>
    <t xml:space="preserve">      Levered Free Cash Flow (ttm):</t>
  </si>
  <si>
    <t xml:space="preserve">      Beta:</t>
  </si>
  <si>
    <t xml:space="preserve">      Float:</t>
  </si>
  <si>
    <t xml:space="preserve">   Stock Price History</t>
  </si>
  <si>
    <t xml:space="preserve">   Share Statistics</t>
  </si>
  <si>
    <t xml:space="preserve">   Dividends &amp; Splits</t>
  </si>
  <si>
    <t xml:space="preserve">      52-Week Change:</t>
  </si>
  <si>
    <t xml:space="preserve">      S&amp;P500 52-Week Change:</t>
  </si>
  <si>
    <t xml:space="preserve">      50-Day Moving Average:</t>
  </si>
  <si>
    <t xml:space="preserve">      200-Day Moving Average:</t>
  </si>
  <si>
    <t xml:space="preserve">      Shares Short (prior month):</t>
  </si>
  <si>
    <t xml:space="preserve">      Trailing Annual Dividend Yield:</t>
  </si>
  <si>
    <t xml:space="preserve">      Dividend Date:</t>
  </si>
  <si>
    <t xml:space="preserve">      Last Split Date:</t>
  </si>
  <si>
    <t xml:space="preserve">      Last Split Factor (new per old):</t>
  </si>
  <si>
    <t xml:space="preserve">      Forward Annual Dividend Rate:</t>
  </si>
  <si>
    <t xml:space="preserve">      Forward Annual Dividend Yield:</t>
  </si>
  <si>
    <t xml:space="preserve">      5 Year Average Dividend Yield:</t>
  </si>
  <si>
    <t xml:space="preserve">      Payout Ratio:</t>
  </si>
  <si>
    <t xml:space="preserve">      Ex-Dividend Date:</t>
  </si>
  <si>
    <t xml:space="preserve">      52-Week High:</t>
  </si>
  <si>
    <t xml:space="preserve">      52-Week Low:</t>
  </si>
  <si>
    <t xml:space="preserve">      % Held by Insiders:</t>
  </si>
  <si>
    <t xml:space="preserve">      % Held by Institutions:</t>
  </si>
  <si>
    <t xml:space="preserve">      Shares Short:</t>
  </si>
  <si>
    <t xml:space="preserve">      Short Ratio:</t>
  </si>
  <si>
    <t xml:space="preserve">      Short % of Float:</t>
  </si>
  <si>
    <t xml:space="preserve">      Shares Outstanding:</t>
  </si>
  <si>
    <t xml:space="preserve">      Average Volume (3 month):</t>
  </si>
  <si>
    <t xml:space="preserve">      Average Volume (10 day):</t>
  </si>
  <si>
    <t xml:space="preserve">      Trailing Annual Dividend Rate:</t>
  </si>
  <si>
    <t xml:space="preserve">      Date of 52-Week High:</t>
  </si>
  <si>
    <t xml:space="preserve">      Date of 52-Week Low:</t>
  </si>
  <si>
    <t xml:space="preserve">      Next Earnings Date:</t>
  </si>
  <si>
    <t>Company Name:</t>
  </si>
  <si>
    <t>Yahoo Sector Number:</t>
  </si>
  <si>
    <t>Yahoo Sector Name:</t>
  </si>
  <si>
    <t>Yahoo Industry Number:</t>
  </si>
  <si>
    <t>Yahoo Industry Name:</t>
  </si>
  <si>
    <t>Yahoo Industry Symbol:</t>
  </si>
  <si>
    <t>aapl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</si>
</sst>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&quot;$&quot;#,##0.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2" fillId="33" borderId="12" xfId="0" applyFont="1" applyFill="1" applyBorder="1" applyAlignment="1">
      <alignment horizontal="center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4" fontId="0" fillId="0" borderId="10" xfId="0" applyNumberFormat="1" applyBorder="1" applyAlignment="1" quotePrefix="1">
      <alignment horizontal="right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F%20Add-In\RCH_Stock_Market_Function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MF%20Add-in\RCH_Stock_Market_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RCHGetElementNu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selection activeCell="B22" sqref="B22"/>
    </sheetView>
  </sheetViews>
  <sheetFormatPr defaultColWidth="9.140625" defaultRowHeight="15"/>
  <cols>
    <col min="1" max="1" width="1.7109375" style="1" customWidth="1"/>
    <col min="2" max="2" width="42.8515625" style="1" bestFit="1" customWidth="1"/>
    <col min="3" max="3" width="11.28125" style="6" customWidth="1"/>
    <col min="4" max="4" width="15.140625" style="6" customWidth="1"/>
    <col min="5" max="5" width="1.7109375" style="1" customWidth="1"/>
    <col min="6" max="6" width="34.28125" style="1" customWidth="1"/>
    <col min="7" max="7" width="11.8515625" style="1" bestFit="1" customWidth="1"/>
    <col min="8" max="8" width="1.7109375" style="1" customWidth="1"/>
    <col min="9" max="9" width="34.8515625" style="1" bestFit="1" customWidth="1"/>
    <col min="10" max="10" width="12.140625" style="1" customWidth="1"/>
    <col min="11" max="11" width="2.28125" style="1" customWidth="1"/>
    <col min="12" max="12" width="9.7109375" style="1" bestFit="1" customWidth="1"/>
    <col min="13" max="16384" width="9.140625" style="1" customWidth="1"/>
  </cols>
  <sheetData>
    <row r="1" ht="15.75" thickBot="1"/>
    <row r="2" spans="2:4" ht="15.75" thickBot="1">
      <c r="B2" s="4" t="s">
        <v>79</v>
      </c>
      <c r="C2" s="7"/>
      <c r="D2" s="7"/>
    </row>
    <row r="3" spans="4:5" ht="15">
      <c r="D3" s="17"/>
      <c r="E3" s="3"/>
    </row>
    <row r="4" spans="2:10" ht="15">
      <c r="B4" s="1" t="s">
        <v>0</v>
      </c>
      <c r="C4" s="8"/>
      <c r="D4" s="8"/>
      <c r="F4" s="1" t="s">
        <v>1</v>
      </c>
      <c r="G4" s="6"/>
      <c r="I4" s="1" t="s">
        <v>2</v>
      </c>
      <c r="J4" s="6"/>
    </row>
    <row r="5" spans="2:10" ht="15">
      <c r="B5" s="1" t="s">
        <v>3</v>
      </c>
      <c r="C5" s="9" t="str">
        <f>[2]!RCHGetElementNumber(Ticker,941)</f>
        <v>2.39T</v>
      </c>
      <c r="D5" s="9"/>
      <c r="F5" s="1" t="s">
        <v>12</v>
      </c>
      <c r="G5" s="6"/>
      <c r="I5" s="1" t="s">
        <v>42</v>
      </c>
      <c r="J5" s="6"/>
    </row>
    <row r="6" spans="2:10" ht="15">
      <c r="B6" s="1" t="s">
        <v>4</v>
      </c>
      <c r="C6" s="9" t="str">
        <f>[2]!RCHGetElementNumber(Ticker,942)</f>
        <v>2.45T</v>
      </c>
      <c r="D6" s="9"/>
      <c r="F6" s="1" t="s">
        <v>13</v>
      </c>
      <c r="G6" s="11" t="str">
        <f>[2]!RCHGetElementNumber(Ticker,950)</f>
        <v>Sep 23, 2022</v>
      </c>
      <c r="I6" s="1" t="s">
        <v>40</v>
      </c>
      <c r="J6" s="13">
        <f>[2]!RCHGetElementNumber(Ticker,972)</f>
        <v>1.28</v>
      </c>
    </row>
    <row r="7" spans="2:10" ht="15">
      <c r="B7" s="1" t="s">
        <v>5</v>
      </c>
      <c r="C7" s="10">
        <f>[2]!RCHGetElementNumber(Ticker,943)</f>
        <v>25.64</v>
      </c>
      <c r="D7" s="10"/>
      <c r="F7" s="1" t="s">
        <v>14</v>
      </c>
      <c r="G7" s="11" t="str">
        <f>[2]!RCHGetElementNumber(Ticker,951)</f>
        <v>Dec 30, 2022</v>
      </c>
      <c r="I7" s="1" t="s">
        <v>45</v>
      </c>
      <c r="J7" s="12">
        <f>[2]!RCHGetElementNumber(Ticker,973)</f>
        <v>-0.1058</v>
      </c>
    </row>
    <row r="8" spans="2:10" ht="15">
      <c r="B8" s="1" t="s">
        <v>6</v>
      </c>
      <c r="C8" s="10">
        <f>[2]!RCHGetElementNumber(Ticker,944)</f>
        <v>25.38</v>
      </c>
      <c r="D8" s="10"/>
      <c r="F8" s="1" t="s">
        <v>72</v>
      </c>
      <c r="G8" s="11" t="str">
        <f>[2]!RCHGetElementNumber(Ticker,1285)</f>
        <v>Apr 26, 2023- May 01, 2023</v>
      </c>
      <c r="I8" s="1" t="s">
        <v>46</v>
      </c>
      <c r="J8" s="12">
        <f>[2]!RCHGetElementNumber(Ticker,974)</f>
        <v>-0.0707</v>
      </c>
    </row>
    <row r="9" spans="2:10" ht="15">
      <c r="B9" s="1" t="s">
        <v>7</v>
      </c>
      <c r="C9" s="10">
        <f>[2]!RCHGetElementNumber(Ticker,945)</f>
        <v>2.47</v>
      </c>
      <c r="D9" s="10"/>
      <c r="F9" s="1" t="s">
        <v>15</v>
      </c>
      <c r="G9" s="6"/>
      <c r="I9" s="1" t="s">
        <v>59</v>
      </c>
      <c r="J9" s="5">
        <f>[2]!RCHGetElementNumber(Ticker,975)</f>
        <v>179.61</v>
      </c>
    </row>
    <row r="10" spans="2:10" ht="15">
      <c r="B10" s="1" t="s">
        <v>8</v>
      </c>
      <c r="C10" s="10">
        <f>[2]!RCHGetElementNumber(Ticker,946)</f>
        <v>6.31</v>
      </c>
      <c r="D10" s="10"/>
      <c r="F10" s="1" t="s">
        <v>16</v>
      </c>
      <c r="G10" s="12">
        <f>[2]!RCHGetElementNumber(Ticker,952)</f>
        <v>0.2456</v>
      </c>
      <c r="I10" s="1" t="s">
        <v>70</v>
      </c>
      <c r="J10" s="14" t="str">
        <f>[2]!RCHGetElementNumber(Ticker,938)</f>
        <v>Obsolete</v>
      </c>
    </row>
    <row r="11" spans="2:10" ht="15">
      <c r="B11" s="1" t="s">
        <v>9</v>
      </c>
      <c r="C11" s="10">
        <f>[2]!RCHGetElementNumber(Ticker,947)</f>
        <v>42.12</v>
      </c>
      <c r="D11" s="10"/>
      <c r="F11" s="1" t="s">
        <v>17</v>
      </c>
      <c r="G11" s="12">
        <f>[2]!RCHGetElementNumber(Ticker,953)</f>
        <v>0.2941</v>
      </c>
      <c r="I11" s="1" t="s">
        <v>60</v>
      </c>
      <c r="J11" s="5">
        <f>[2]!RCHGetElementNumber(Ticker,976)</f>
        <v>124.17</v>
      </c>
    </row>
    <row r="12" spans="2:10" ht="15">
      <c r="B12" s="1" t="s">
        <v>10</v>
      </c>
      <c r="C12" s="10">
        <f>[2]!RCHGetElementNumber(Ticker,948)</f>
        <v>6.32</v>
      </c>
      <c r="D12" s="10"/>
      <c r="F12" s="1" t="s">
        <v>18</v>
      </c>
      <c r="G12" s="6"/>
      <c r="I12" s="1" t="s">
        <v>71</v>
      </c>
      <c r="J12" s="14" t="str">
        <f>[2]!RCHGetElementNumber(Ticker,939)</f>
        <v>Obsolete</v>
      </c>
    </row>
    <row r="13" spans="2:10" ht="15">
      <c r="B13" s="1" t="s">
        <v>11</v>
      </c>
      <c r="C13" s="10">
        <f>[2]!RCHGetElementNumber(Ticker,949)</f>
        <v>19.13</v>
      </c>
      <c r="D13" s="10"/>
      <c r="F13" s="1" t="s">
        <v>19</v>
      </c>
      <c r="G13" s="12">
        <f>[2]!RCHGetElementNumber(Ticker,954)</f>
        <v>0.1957</v>
      </c>
      <c r="I13" s="1" t="s">
        <v>47</v>
      </c>
      <c r="J13" s="5">
        <f>[2]!RCHGetElementNumber(Ticker,977)</f>
        <v>139.4</v>
      </c>
    </row>
    <row r="14" spans="6:10" ht="15">
      <c r="F14" s="1" t="s">
        <v>20</v>
      </c>
      <c r="G14" s="12">
        <f>[2]!RCHGetElementNumber(Ticker,955)</f>
        <v>1.4794</v>
      </c>
      <c r="I14" s="1" t="s">
        <v>48</v>
      </c>
      <c r="J14" s="5">
        <f>[2]!RCHGetElementNumber(Ticker,978)</f>
        <v>147.53</v>
      </c>
    </row>
    <row r="15" spans="2:10" ht="15">
      <c r="B15" s="16" t="s">
        <v>73</v>
      </c>
      <c r="C15" s="15" t="str">
        <f>[2]!RCHGetElementNumber(Ticker,13863)</f>
        <v>Apple Inc.</v>
      </c>
      <c r="D15" s="15"/>
      <c r="F15" s="1" t="s">
        <v>21</v>
      </c>
      <c r="G15" s="6"/>
      <c r="I15" s="1" t="s">
        <v>43</v>
      </c>
      <c r="J15" s="6"/>
    </row>
    <row r="16" spans="2:10" ht="15">
      <c r="B16" s="16" t="s">
        <v>74</v>
      </c>
      <c r="C16" s="15" t="str">
        <f>[2]!RCHGetElementNumber(Ticker,13864)</f>
        <v>Obsolete</v>
      </c>
      <c r="D16" s="15"/>
      <c r="F16" s="1" t="s">
        <v>22</v>
      </c>
      <c r="G16" s="9">
        <f>[2]!RCHGetElementNumber(Ticker,956)</f>
        <v>387540000</v>
      </c>
      <c r="I16" s="1" t="s">
        <v>67</v>
      </c>
      <c r="J16" s="9">
        <f>[2]!RCHGetElementNumber(Ticker,979)</f>
        <v>76250</v>
      </c>
    </row>
    <row r="17" spans="2:10" ht="15">
      <c r="B17" s="16" t="s">
        <v>75</v>
      </c>
      <c r="C17" s="15" t="str">
        <f>[2]!RCHGetElementNumber(Ticker,13865)</f>
        <v>Technology</v>
      </c>
      <c r="D17" s="15"/>
      <c r="F17" s="1" t="s">
        <v>23</v>
      </c>
      <c r="G17" s="5">
        <f>[2]!RCHGetElementNumber(Ticker,957)</f>
        <v>24.08</v>
      </c>
      <c r="I17" s="1" t="s">
        <v>68</v>
      </c>
      <c r="J17" s="9">
        <f>[2]!RCHGetElementNumber(Ticker,980)</f>
        <v>81090</v>
      </c>
    </row>
    <row r="18" spans="2:10" ht="15">
      <c r="B18" s="16" t="s">
        <v>76</v>
      </c>
      <c r="C18" s="15" t="str">
        <f>[2]!RCHGetElementNumber(Ticker,13866)</f>
        <v>Obsolete</v>
      </c>
      <c r="D18" s="15"/>
      <c r="F18" s="1" t="s">
        <v>24</v>
      </c>
      <c r="G18" s="12">
        <f>[2]!RCHGetElementNumber(Ticker,958)</f>
        <v>-0.055</v>
      </c>
      <c r="I18" s="1" t="s">
        <v>66</v>
      </c>
      <c r="J18" s="9">
        <f>[2]!RCHGetElementNumber(Ticker,981)</f>
        <v>15820000</v>
      </c>
    </row>
    <row r="19" spans="2:10" ht="15">
      <c r="B19" s="16" t="s">
        <v>77</v>
      </c>
      <c r="C19" s="15" t="str">
        <f>[2]!RCHGetElementNumber(Ticker,13867)</f>
        <v>Consumer Electronics</v>
      </c>
      <c r="D19" s="15"/>
      <c r="F19" s="1" t="s">
        <v>25</v>
      </c>
      <c r="G19" s="9">
        <f>[2]!RCHGetElementNumber(Ticker,959)</f>
        <v>170780000</v>
      </c>
      <c r="I19" s="1" t="s">
        <v>41</v>
      </c>
      <c r="J19" s="9">
        <f>[2]!RCHGetElementNumber(Ticker,982)</f>
        <v>15810000</v>
      </c>
    </row>
    <row r="20" spans="2:10" ht="15">
      <c r="B20" s="16" t="s">
        <v>78</v>
      </c>
      <c r="C20" s="15" t="str">
        <f>[2]!RCHGetElementNumber(Ticker,13868)</f>
        <v>Obsolete</v>
      </c>
      <c r="D20" s="15"/>
      <c r="F20" s="1" t="s">
        <v>26</v>
      </c>
      <c r="G20" s="9">
        <f>[2]!RCHGetElementNumber(Ticker,960)</f>
        <v>125290000</v>
      </c>
      <c r="I20" s="1" t="s">
        <v>61</v>
      </c>
      <c r="J20" s="12">
        <f>[2]!RCHGetElementNumber(Ticker,983)</f>
        <v>0.0007</v>
      </c>
    </row>
    <row r="21" spans="6:10" ht="15">
      <c r="F21" s="1" t="s">
        <v>27</v>
      </c>
      <c r="G21" s="9">
        <f>[2]!RCHGetElementNumber(Ticker,961)</f>
        <v>95170000</v>
      </c>
      <c r="I21" s="1" t="s">
        <v>62</v>
      </c>
      <c r="J21" s="12">
        <f>[2]!RCHGetElementNumber(Ticker,984)</f>
        <v>0.6124</v>
      </c>
    </row>
    <row r="22" spans="6:10" ht="15">
      <c r="F22" s="1" t="s">
        <v>28</v>
      </c>
      <c r="G22" s="5">
        <f>[2]!RCHGetElementNumber(Ticker,962)</f>
        <v>5.89</v>
      </c>
      <c r="I22" s="1" t="s">
        <v>63</v>
      </c>
      <c r="J22" s="9">
        <f>[2]!RCHGetElementNumber(Ticker,985)</f>
        <v>115480</v>
      </c>
    </row>
    <row r="23" spans="6:10" ht="15">
      <c r="F23" s="1" t="s">
        <v>29</v>
      </c>
      <c r="G23" s="12">
        <f>[2]!RCHGetElementNumber(Ticker,963)</f>
        <v>-0.134</v>
      </c>
      <c r="I23" s="1" t="s">
        <v>64</v>
      </c>
      <c r="J23" s="6">
        <f>[2]!RCHGetElementNumber(Ticker,986)</f>
        <v>1.6</v>
      </c>
    </row>
    <row r="24" spans="6:10" ht="15">
      <c r="F24" s="1" t="s">
        <v>30</v>
      </c>
      <c r="G24" s="6"/>
      <c r="I24" s="1" t="s">
        <v>65</v>
      </c>
      <c r="J24" s="12">
        <f>[2]!RCHGetElementNumber(Ticker,987)</f>
        <v>0.0073</v>
      </c>
    </row>
    <row r="25" spans="6:10" ht="15">
      <c r="F25" s="1" t="s">
        <v>31</v>
      </c>
      <c r="G25" s="9">
        <f>[2]!RCHGetElementNumber(Ticker,964)</f>
        <v>51360000</v>
      </c>
      <c r="I25" s="1" t="s">
        <v>49</v>
      </c>
      <c r="J25" s="9">
        <f>[2]!RCHGetElementNumber(Ticker,988)</f>
        <v>124020</v>
      </c>
    </row>
    <row r="26" spans="6:10" ht="15">
      <c r="F26" s="1" t="s">
        <v>32</v>
      </c>
      <c r="G26" s="5">
        <f>[2]!RCHGetElementNumber(Ticker,965)</f>
        <v>3.25</v>
      </c>
      <c r="I26" s="1" t="s">
        <v>44</v>
      </c>
      <c r="J26" s="6"/>
    </row>
    <row r="27" spans="6:10" ht="15">
      <c r="F27" s="1" t="s">
        <v>33</v>
      </c>
      <c r="G27" s="9">
        <f>[2]!RCHGetElementNumber(Ticker,966)</f>
        <v>111110000</v>
      </c>
      <c r="I27" s="1" t="s">
        <v>54</v>
      </c>
      <c r="J27" s="5">
        <f>[2]!RCHGetElementNumber(Ticker,4924)</f>
        <v>0.92</v>
      </c>
    </row>
    <row r="28" spans="6:10" ht="15">
      <c r="F28" s="1" t="s">
        <v>34</v>
      </c>
      <c r="G28" s="10">
        <f>[2]!RCHGetElementNumber(Ticker,967)</f>
        <v>195.87</v>
      </c>
      <c r="I28" s="1" t="s">
        <v>55</v>
      </c>
      <c r="J28" s="12">
        <f>[2]!RCHGetElementNumber(Ticker,4925)</f>
        <v>0.0061</v>
      </c>
    </row>
    <row r="29" spans="6:10" ht="15">
      <c r="F29" s="1" t="s">
        <v>35</v>
      </c>
      <c r="G29" s="10">
        <f>[2]!RCHGetElementNumber(Ticker,968)</f>
        <v>0.94</v>
      </c>
      <c r="I29" s="1" t="s">
        <v>69</v>
      </c>
      <c r="J29" s="5">
        <f>[2]!RCHGetElementNumber(Ticker,4926)</f>
        <v>0.91</v>
      </c>
    </row>
    <row r="30" spans="6:10" ht="15">
      <c r="F30" s="1" t="s">
        <v>36</v>
      </c>
      <c r="G30" s="5">
        <f>[2]!RCHGetElementNumber(Ticker,969)</f>
        <v>3.58</v>
      </c>
      <c r="I30" s="1" t="s">
        <v>50</v>
      </c>
      <c r="J30" s="12">
        <f>[2]!RCHGetElementNumber(Ticker,4927)</f>
        <v>0.006</v>
      </c>
    </row>
    <row r="31" spans="6:10" ht="15">
      <c r="F31" s="1" t="s">
        <v>37</v>
      </c>
      <c r="G31" s="10"/>
      <c r="I31" s="1" t="s">
        <v>56</v>
      </c>
      <c r="J31" s="12">
        <f>[2]!RCHGetElementNumber(Ticker,4928)</f>
        <v>0.96</v>
      </c>
    </row>
    <row r="32" spans="6:10" ht="15">
      <c r="F32" s="1" t="s">
        <v>38</v>
      </c>
      <c r="G32" s="9">
        <f>[2]!RCHGetElementNumber(Ticker,970)</f>
        <v>109190000</v>
      </c>
      <c r="I32" s="1" t="s">
        <v>57</v>
      </c>
      <c r="J32" s="12">
        <f>[2]!RCHGetElementNumber(Ticker,4929)</f>
        <v>0.1545</v>
      </c>
    </row>
    <row r="33" spans="6:10" ht="15">
      <c r="F33" s="1" t="s">
        <v>39</v>
      </c>
      <c r="G33" s="9">
        <f>[2]!RCHGetElementNumber(Ticker,971)</f>
        <v>84730000</v>
      </c>
      <c r="I33" s="1" t="s">
        <v>51</v>
      </c>
      <c r="J33" s="11" t="str">
        <f>[2]!RCHGetElementNumber(Ticker,991)</f>
        <v>Feb 15, 2023</v>
      </c>
    </row>
    <row r="34" spans="7:10" ht="15">
      <c r="G34" s="2"/>
      <c r="I34" s="1" t="s">
        <v>58</v>
      </c>
      <c r="J34" s="11" t="str">
        <f>[2]!RCHGetElementNumber(Ticker,992)</f>
        <v>Feb 09, 2023</v>
      </c>
    </row>
    <row r="35" spans="9:10" ht="15">
      <c r="I35" s="1" t="s">
        <v>53</v>
      </c>
      <c r="J35" s="11" t="str">
        <f>[2]!RCHGetElementNumber(Ticker,993)</f>
        <v>4:1</v>
      </c>
    </row>
    <row r="36" spans="9:10" ht="15">
      <c r="I36" s="1" t="s">
        <v>52</v>
      </c>
      <c r="J36" s="11" t="str">
        <f>[2]!RCHGetElementNumber(Ticker,940)</f>
        <v>Aug 30, 2020</v>
      </c>
    </row>
  </sheetData>
  <sheetProtection/>
  <printOptions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Mel Pryor</cp:lastModifiedBy>
  <cp:lastPrinted>2008-12-14T05:27:58Z</cp:lastPrinted>
  <dcterms:created xsi:type="dcterms:W3CDTF">2008-12-14T05:23:42Z</dcterms:created>
  <dcterms:modified xsi:type="dcterms:W3CDTF">2023-02-13T19:30:59Z</dcterms:modified>
  <cp:category/>
  <cp:version/>
  <cp:contentType/>
  <cp:contentStatus/>
</cp:coreProperties>
</file>